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MOP\Desktop\GENTION 2026\carpetas varios 2026\"/>
    </mc:Choice>
  </mc:AlternateContent>
  <xr:revisionPtr revIDLastSave="0" documentId="8_{62FD17A1-794A-9B43-BFE4-AD66E8B2BF51}" xr6:coauthVersionLast="47" xr6:coauthVersionMax="47" xr10:uidLastSave="{00000000-0000-0000-0000-000000000000}"/>
  <bookViews>
    <workbookView xWindow="0" yWindow="0" windowWidth="15345" windowHeight="4650" tabRatio="941" xr2:uid="{00000000-000D-0000-FFFF-FFFF00000000}"/>
  </bookViews>
  <sheets>
    <sheet name="CALCULO DE CARPETA" sheetId="117" r:id="rId1"/>
  </sheets>
  <definedNames>
    <definedName name="_xlnm._FilterDatabase" localSheetId="0" hidden="1">'CALCULO DE CARPETA'!$A$7:$T$174</definedName>
    <definedName name="_xlnm.Print_Area" localSheetId="0">'CALCULO DE CARPETA'!$B$2:$W$32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30" i="117" l="1"/>
  <c r="T28" i="117"/>
  <c r="T27" i="117"/>
  <c r="P49" i="117"/>
  <c r="P48" i="117"/>
  <c r="I44" i="117"/>
  <c r="Q43" i="117"/>
  <c r="K36" i="117"/>
  <c r="D36" i="117"/>
  <c r="E36" i="117"/>
  <c r="V25" i="117"/>
  <c r="V26" i="117"/>
  <c r="T5" i="117"/>
  <c r="S25" i="117"/>
  <c r="R25" i="117"/>
  <c r="Q25" i="117"/>
  <c r="P25" i="117"/>
  <c r="O25" i="117"/>
  <c r="N25" i="117"/>
  <c r="M25" i="117"/>
  <c r="L25" i="117"/>
  <c r="K25" i="117"/>
  <c r="J25" i="117"/>
  <c r="H19" i="117"/>
  <c r="H18" i="117"/>
  <c r="H17" i="117"/>
  <c r="H16" i="117"/>
  <c r="H15" i="117"/>
  <c r="H14" i="117"/>
  <c r="H13" i="117"/>
  <c r="H12" i="117"/>
  <c r="I25" i="117"/>
  <c r="H11" i="117"/>
  <c r="H10" i="117"/>
  <c r="H9" i="117"/>
  <c r="P50" i="117"/>
  <c r="Q50" i="117"/>
  <c r="U25" i="117"/>
  <c r="H31" i="117"/>
  <c r="H32" i="117"/>
  <c r="H25" i="117"/>
  <c r="G41" i="117"/>
  <c r="F44" i="117"/>
  <c r="F46" i="117"/>
  <c r="T31" i="11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Maria Ortuño Gongora</author>
  </authors>
  <commentList>
    <comment ref="F37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Maria Ortuño Gongora:</t>
        </r>
        <r>
          <rPr>
            <sz val="9"/>
            <color indexed="81"/>
            <rFont val="Tahoma"/>
            <family val="2"/>
          </rPr>
          <t xml:space="preserve">
BOTADO DE RECIDUOS DE BASURA</t>
        </r>
      </text>
    </comment>
    <comment ref="F39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Maria Ortuño Gongora:</t>
        </r>
        <r>
          <rPr>
            <sz val="9"/>
            <color indexed="81"/>
            <rFont val="Tahoma"/>
            <family val="2"/>
          </rPr>
          <t xml:space="preserve">
BOTADO DE RECIDUOS DE ESCOMBROS PRODUCTO DEL COLOCADO DE LOSETAS EN LOS BACHES</t>
        </r>
      </text>
    </comment>
    <comment ref="F429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Maria Ortuño Gongora:</t>
        </r>
        <r>
          <rPr>
            <sz val="9"/>
            <color indexed="81"/>
            <rFont val="Tahoma"/>
            <family val="2"/>
          </rPr>
          <t xml:space="preserve">
ARREGLO DE SUMIDERO CON 20 LADRILLOS ALQUITRAN Y CEMENTO</t>
        </r>
      </text>
    </comment>
    <comment ref="F462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Maria Ortuño Gongora:</t>
        </r>
        <r>
          <rPr>
            <sz val="9"/>
            <color indexed="81"/>
            <rFont val="Tahoma"/>
            <family val="2"/>
          </rPr>
          <t xml:space="preserve">
DESCARGADO DE ASFALTO A GRANEL (2 CAMIONES)</t>
        </r>
      </text>
    </comment>
    <comment ref="F465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Maria Ortuño Gongora:</t>
        </r>
        <r>
          <rPr>
            <sz val="9"/>
            <color indexed="81"/>
            <rFont val="Tahoma"/>
            <family val="2"/>
          </rPr>
          <t xml:space="preserve">
REPARACION DE CAJON DE SUMIDERO CON 15 LADRILLOS Y 10 KG. DE CEMENTO.</t>
        </r>
      </text>
    </comment>
    <comment ref="F472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Maria Ortuño Gongora:</t>
        </r>
        <r>
          <rPr>
            <sz val="9"/>
            <color indexed="81"/>
            <rFont val="Tahoma"/>
            <family val="2"/>
          </rPr>
          <t xml:space="preserve">
DESCARGADO DE ASFALTO A GRANEL (4 CAMIONES)</t>
        </r>
      </text>
    </comment>
  </commentList>
</comments>
</file>

<file path=xl/sharedStrings.xml><?xml version="1.0" encoding="utf-8"?>
<sst xmlns="http://schemas.openxmlformats.org/spreadsheetml/2006/main" count="87" uniqueCount="67">
  <si>
    <t>LUGAR DE TRABAJO</t>
  </si>
  <si>
    <t>DIST.</t>
  </si>
  <si>
    <t>GOBIERNO AUTONOMO MUNICIPAL DE SANTA CRUZ DE LA SIERRA</t>
  </si>
  <si>
    <t>FECHA</t>
  </si>
  <si>
    <t>DIA</t>
  </si>
  <si>
    <t>OBSERVACIONES</t>
  </si>
  <si>
    <t>SECRETARIA MUNICIPAL OBRAS PUBLICAS</t>
  </si>
  <si>
    <t>GRUPO</t>
  </si>
  <si>
    <t xml:space="preserve">   </t>
  </si>
  <si>
    <t>cantidad de baches</t>
  </si>
  <si>
    <t>flex.</t>
  </si>
  <si>
    <t>TIPO DE PAVIMENTO</t>
  </si>
  <si>
    <t xml:space="preserve">TOTAL </t>
  </si>
  <si>
    <t>JUEVES</t>
  </si>
  <si>
    <t xml:space="preserve"> -</t>
  </si>
  <si>
    <t>DIRECCION DEL DEPARTAMENTO DE MANTENIMIENTO DE VIAL Y DRENAJE</t>
  </si>
  <si>
    <t>CAMARA DE SUMIDRO</t>
  </si>
  <si>
    <t>COLOCADO DE CORDONES  (PZA)</t>
  </si>
  <si>
    <t>100M2</t>
  </si>
  <si>
    <t>10TN</t>
  </si>
  <si>
    <t>IVAN OCHOA</t>
  </si>
  <si>
    <t>1M2</t>
  </si>
  <si>
    <t>x</t>
  </si>
  <si>
    <t>kg</t>
  </si>
  <si>
    <t>1tn</t>
  </si>
  <si>
    <t>VACIADO DE REJILLA DE Hº PARA CAMARA DE SUMIDERO</t>
  </si>
  <si>
    <t xml:space="preserve"> SEPTIEMBRE 2026</t>
  </si>
  <si>
    <t>FAVIAN AGUILAR</t>
  </si>
  <si>
    <t>ladrilla de carga</t>
  </si>
  <si>
    <t>BARANDAS DE PROTECCION FLEX BEAM
(ML)</t>
  </si>
  <si>
    <t>COLOCADO DE BARANDAS METALICAS Y Hº
(ML)</t>
  </si>
  <si>
    <t>LIMP. DE SUMIDEROS
(PZA)</t>
  </si>
  <si>
    <t>RECONST. Y CONSTRUC. DE CAMARA DE SUMIDERO
(M2)</t>
  </si>
  <si>
    <t>COLOCADO DE REJILLA METALICA Y DE HORMIGON EN CAMARAS
(PZA.)</t>
  </si>
  <si>
    <t>SELLADO DE JUNTAS DE LOSETAS CON ALQUITRAN
(M2)</t>
  </si>
  <si>
    <t>REP DE LOSETAS EN PAVIMENTO ARTICULADO  (REGIDO - FLEXIBLE)
(M2)</t>
  </si>
  <si>
    <t>COL. DE CARP ASFALTICA FRIA EN PAVIMENTO FLEXIBLE EN 
(M2)</t>
  </si>
  <si>
    <t>RECONST. Y CONSTRUC. DE BOCA TORMENTA
(M2)</t>
  </si>
  <si>
    <t>TURNO DIA, NOCHE</t>
  </si>
  <si>
    <t>TURNO NOCHE</t>
  </si>
  <si>
    <t xml:space="preserve"> TURNO DIA</t>
  </si>
  <si>
    <t>VIERNES</t>
  </si>
  <si>
    <t>AV. 2DO. ANILLO ENTRE AV. VIRGEN DE COTOCA Y AV. GUAPAY</t>
  </si>
  <si>
    <t>CAPA BASE
M3</t>
  </si>
  <si>
    <t>AV. CAÑOTO ENTRE AV. IRALA Y CALLE MERCADO</t>
  </si>
  <si>
    <t>SE REALIZO EL BACHEO CON CARPETA ASFALTICA EN FRIO</t>
  </si>
  <si>
    <t>AV. CAÑOTO ENTRE CALLE JUNIN Y CALLE AYACUCHO</t>
  </si>
  <si>
    <t xml:space="preserve">se ocupo 63 bolsa en </t>
  </si>
  <si>
    <t>AV. VIEDMAN ESQUINA CALLE ÑUFLO DE CHAVEZ</t>
  </si>
  <si>
    <t>AV. VIEDMAN ENTRE CALLE MANUEL IGNACIO SALVATIERRA Y CALLE MOLDES</t>
  </si>
  <si>
    <t>AV. VIEDMAN ESQUINA CALLE SAAVEDRA</t>
  </si>
  <si>
    <t>AV. VIEDMAN ESQUINA CALLE TTE. WALTER VEGA</t>
  </si>
  <si>
    <t xml:space="preserve">AV. CAÑOTO ENTRE CALLE PERU Y CALLE MEXICO </t>
  </si>
  <si>
    <t>AV. 2DO. ANILLO ESQUINA AV. GRIGOTA</t>
  </si>
  <si>
    <t>CALLE ISOSO ENTR ECALLE MONSEÑOR SALVATIERRA Y CALLE PARAPETI</t>
  </si>
  <si>
    <t>CALLE PARAPETI ESQUINA AV. CAÑOTO</t>
  </si>
  <si>
    <t>40KG.</t>
  </si>
  <si>
    <t>BOLSA UCUPADA 11-9-26</t>
  </si>
  <si>
    <t>X</t>
  </si>
  <si>
    <t>BOLSAS DE CARPETAS ASFALTO EN FRIO</t>
  </si>
  <si>
    <t>Bolsas recibidad de carpeta asfalto en frio</t>
  </si>
  <si>
    <t>Bolsas ocupada de carpeta asfalto en frio</t>
  </si>
  <si>
    <t>Bolsas en deposito de carpeta asfalto en frio</t>
  </si>
  <si>
    <t>EMPRESA CONVIAL (QUIMITEC ) ASFALTO</t>
  </si>
  <si>
    <t>EMPRESA SINTEX</t>
  </si>
  <si>
    <t>FICHA TECNICA  RESUMEN SEMANAL . DEL DEPARTAMENTO DE  MANTENIMIENTO DE OBRAS VIALES Y PUENTES</t>
  </si>
  <si>
    <t>SE REALIZO EL BACHEO CON CARPETA ASFALTICA EN FRIO REMATE EN LOSETAS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</si>
</sst>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_-* #,##0.00\ _€_-;\-* #,##0.00\ _€_-;_-* &quot;-&quot;??\ _€_-;_-@_-"/>
    <numFmt numFmtId="165" formatCode="#,##0\ &quot;PUNTOS&quot;"/>
    <numFmt numFmtId="166" formatCode="#,##0.00\ &quot;M3&quot;"/>
    <numFmt numFmtId="167" formatCode="#,##0.00\ &quot;M2&quot;"/>
    <numFmt numFmtId="168" formatCode="00"/>
    <numFmt numFmtId="169" formatCode="#,##0.000"/>
    <numFmt numFmtId="170" formatCode="#,##0.00\ &quot;PZA&quot;"/>
    <numFmt numFmtId="171" formatCode="#,##0.0"/>
    <numFmt numFmtId="172" formatCode="#,##0.00\ &quot;ML&quot;"/>
    <numFmt numFmtId="173" formatCode="#,##0.00\ &quot;KG&quot;"/>
    <numFmt numFmtId="174" formatCode="#,##0.00\ &quot;TN&quot;"/>
    <numFmt numFmtId="175" formatCode="[$-F800]dddd\,\ mmmm\ dd\,\ yyyy"/>
    <numFmt numFmtId="176" formatCode="0.0"/>
    <numFmt numFmtId="177" formatCode="#,##0.00\ &quot;Bolsas&quot;"/>
  </numFmts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2"/>
      <color rgb="FFFF0000"/>
      <name val="Calibri"/>
      <family val="2"/>
      <scheme val="minor"/>
    </font>
    <font>
      <b/>
      <sz val="10"/>
      <color theme="0"/>
      <name val="Arial"/>
      <family val="2"/>
    </font>
    <font>
      <b/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/>
        <bgColor theme="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0" fontId="23" fillId="0" borderId="0" applyNumberFormat="0" applyFill="0" applyBorder="0" applyAlignment="0" applyProtection="0"/>
  </cellStyleXfs>
  <cellXfs count="156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ont="1"/>
    <xf numFmtId="0" fontId="0" fillId="2" borderId="8" xfId="0" applyNumberFormat="1" applyFont="1" applyFill="1" applyBorder="1" applyAlignment="1">
      <alignment vertical="center" wrapText="1"/>
    </xf>
    <xf numFmtId="0" fontId="0" fillId="2" borderId="8" xfId="0" applyNumberFormat="1" applyFont="1" applyFill="1" applyBorder="1" applyAlignment="1">
      <alignment vertical="center"/>
    </xf>
    <xf numFmtId="0" fontId="0" fillId="2" borderId="8" xfId="0" applyNumberFormat="1" applyFill="1" applyBorder="1" applyAlignment="1">
      <alignment horizontal="center" vertical="center"/>
    </xf>
    <xf numFmtId="0" fontId="10" fillId="0" borderId="0" xfId="0" applyFont="1"/>
    <xf numFmtId="0" fontId="10" fillId="0" borderId="0" xfId="0" applyFont="1" applyFill="1" applyAlignment="1">
      <alignment vertical="center"/>
    </xf>
    <xf numFmtId="2" fontId="0" fillId="0" borderId="0" xfId="0" applyNumberFormat="1"/>
    <xf numFmtId="0" fontId="0" fillId="2" borderId="9" xfId="0" applyNumberFormat="1" applyFill="1" applyBorder="1" applyAlignment="1">
      <alignment vertical="center"/>
    </xf>
    <xf numFmtId="4" fontId="12" fillId="0" borderId="1" xfId="0" applyNumberFormat="1" applyFont="1" applyFill="1" applyBorder="1" applyAlignment="1">
      <alignment horizontal="left" vertical="center" wrapText="1"/>
    </xf>
    <xf numFmtId="0" fontId="0" fillId="0" borderId="0" xfId="0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9" fillId="0" borderId="0" xfId="0" applyFont="1" applyBorder="1" applyAlignment="1">
      <alignment horizontal="left" vertical="center" wrapText="1"/>
    </xf>
    <xf numFmtId="0" fontId="0" fillId="2" borderId="0" xfId="0" applyFill="1" applyBorder="1" applyAlignment="1">
      <alignment vertical="center"/>
    </xf>
    <xf numFmtId="0" fontId="0" fillId="0" borderId="8" xfId="0" applyNumberFormat="1" applyFill="1" applyBorder="1" applyAlignment="1">
      <alignment horizontal="center" vertical="center"/>
    </xf>
    <xf numFmtId="4" fontId="0" fillId="0" borderId="0" xfId="0" applyNumberFormat="1" applyFill="1" applyAlignment="1">
      <alignment horizontal="center" vertical="center"/>
    </xf>
    <xf numFmtId="0" fontId="0" fillId="2" borderId="0" xfId="0" applyFill="1"/>
    <xf numFmtId="4" fontId="12" fillId="0" borderId="1" xfId="0" applyNumberFormat="1" applyFont="1" applyFill="1" applyBorder="1" applyAlignment="1">
      <alignment horizontal="center" vertical="center" wrapText="1"/>
    </xf>
    <xf numFmtId="0" fontId="0" fillId="2" borderId="0" xfId="0" applyFont="1" applyFill="1"/>
    <xf numFmtId="4" fontId="11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4" fontId="0" fillId="0" borderId="0" xfId="0" applyNumberFormat="1"/>
    <xf numFmtId="0" fontId="13" fillId="4" borderId="7" xfId="0" applyFont="1" applyFill="1" applyBorder="1" applyAlignment="1">
      <alignment horizontal="center" vertical="center"/>
    </xf>
    <xf numFmtId="14" fontId="13" fillId="4" borderId="7" xfId="0" applyNumberFormat="1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vertical="center" wrapText="1"/>
    </xf>
    <xf numFmtId="0" fontId="13" fillId="4" borderId="1" xfId="0" applyFont="1" applyFill="1" applyBorder="1" applyAlignment="1">
      <alignment horizontal="center"/>
    </xf>
    <xf numFmtId="4" fontId="13" fillId="4" borderId="1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168" fontId="0" fillId="2" borderId="0" xfId="0" applyNumberFormat="1" applyFill="1" applyAlignment="1">
      <alignment vertical="center"/>
    </xf>
    <xf numFmtId="168" fontId="0" fillId="0" borderId="0" xfId="0" applyNumberFormat="1"/>
    <xf numFmtId="168" fontId="0" fillId="0" borderId="0" xfId="0" applyNumberFormat="1" applyAlignment="1">
      <alignment horizontal="center" vertical="center"/>
    </xf>
    <xf numFmtId="168" fontId="0" fillId="2" borderId="0" xfId="0" applyNumberFormat="1" applyFill="1"/>
    <xf numFmtId="0" fontId="3" fillId="2" borderId="0" xfId="0" applyFont="1" applyFill="1" applyBorder="1" applyAlignment="1">
      <alignment horizontal="center" vertical="center" wrapText="1"/>
    </xf>
    <xf numFmtId="0" fontId="0" fillId="3" borderId="0" xfId="0" applyFill="1" applyBorder="1"/>
    <xf numFmtId="4" fontId="13" fillId="0" borderId="1" xfId="0" applyNumberFormat="1" applyFont="1" applyFill="1" applyBorder="1" applyAlignment="1">
      <alignment horizontal="left" vertical="center"/>
    </xf>
    <xf numFmtId="3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vertical="center"/>
    </xf>
    <xf numFmtId="168" fontId="0" fillId="0" borderId="0" xfId="0" applyNumberFormat="1" applyFill="1" applyBorder="1" applyAlignment="1">
      <alignment vertical="center"/>
    </xf>
    <xf numFmtId="169" fontId="0" fillId="0" borderId="0" xfId="0" applyNumberFormat="1" applyFill="1" applyAlignment="1">
      <alignment horizontal="center" vertical="center"/>
    </xf>
    <xf numFmtId="4" fontId="13" fillId="0" borderId="1" xfId="0" applyNumberFormat="1" applyFont="1" applyFill="1" applyBorder="1" applyAlignment="1">
      <alignment horizontal="left" vertical="center" wrapText="1"/>
    </xf>
    <xf numFmtId="4" fontId="3" fillId="2" borderId="0" xfId="0" applyNumberFormat="1" applyFont="1" applyFill="1" applyBorder="1" applyAlignment="1">
      <alignment horizontal="center" vertical="center"/>
    </xf>
    <xf numFmtId="0" fontId="0" fillId="6" borderId="7" xfId="0" applyFont="1" applyFill="1" applyBorder="1" applyAlignment="1">
      <alignment horizontal="center" vertical="center"/>
    </xf>
    <xf numFmtId="14" fontId="0" fillId="6" borderId="7" xfId="0" applyNumberFormat="1" applyFont="1" applyFill="1" applyBorder="1" applyAlignment="1">
      <alignment horizontal="center" vertical="center"/>
    </xf>
    <xf numFmtId="0" fontId="0" fillId="6" borderId="1" xfId="0" applyFont="1" applyFill="1" applyBorder="1" applyAlignment="1">
      <alignment vertical="center" wrapText="1"/>
    </xf>
    <xf numFmtId="0" fontId="0" fillId="6" borderId="1" xfId="0" applyFill="1" applyBorder="1" applyAlignment="1">
      <alignment horizontal="center"/>
    </xf>
    <xf numFmtId="4" fontId="0" fillId="6" borderId="1" xfId="0" applyNumberFormat="1" applyFill="1" applyBorder="1" applyAlignment="1">
      <alignment horizontal="center" vertical="center"/>
    </xf>
    <xf numFmtId="4" fontId="13" fillId="0" borderId="1" xfId="0" applyNumberFormat="1" applyFont="1" applyFill="1" applyBorder="1" applyAlignment="1">
      <alignment horizontal="right" vertical="center" wrapText="1"/>
    </xf>
    <xf numFmtId="0" fontId="1" fillId="4" borderId="5" xfId="0" applyFont="1" applyFill="1" applyBorder="1" applyAlignment="1">
      <alignment horizontal="center" vertical="center" wrapText="1"/>
    </xf>
    <xf numFmtId="4" fontId="1" fillId="4" borderId="5" xfId="0" applyNumberFormat="1" applyFont="1" applyFill="1" applyBorder="1" applyAlignment="1">
      <alignment horizontal="center" vertical="center" wrapText="1"/>
    </xf>
    <xf numFmtId="0" fontId="0" fillId="4" borderId="14" xfId="0" applyFill="1" applyBorder="1"/>
    <xf numFmtId="0" fontId="2" fillId="2" borderId="5" xfId="0" applyFont="1" applyFill="1" applyBorder="1" applyAlignment="1">
      <alignment wrapText="1"/>
    </xf>
    <xf numFmtId="0" fontId="9" fillId="5" borderId="0" xfId="0" applyFont="1" applyFill="1" applyAlignment="1">
      <alignment textRotation="255" wrapText="1"/>
    </xf>
    <xf numFmtId="0" fontId="10" fillId="5" borderId="0" xfId="0" applyFont="1" applyFill="1" applyAlignment="1">
      <alignment vertical="center"/>
    </xf>
    <xf numFmtId="0" fontId="0" fillId="5" borderId="0" xfId="0" applyFill="1" applyBorder="1" applyAlignment="1">
      <alignment vertical="center"/>
    </xf>
    <xf numFmtId="0" fontId="0" fillId="5" borderId="0" xfId="0" applyFill="1" applyAlignment="1">
      <alignment vertical="center"/>
    </xf>
    <xf numFmtId="0" fontId="10" fillId="0" borderId="6" xfId="0" applyFont="1" applyFill="1" applyBorder="1" applyAlignment="1">
      <alignment horizontal="center" vertical="center"/>
    </xf>
    <xf numFmtId="14" fontId="10" fillId="0" borderId="6" xfId="0" applyNumberFormat="1" applyFont="1" applyFill="1" applyBorder="1" applyAlignment="1">
      <alignment vertical="center"/>
    </xf>
    <xf numFmtId="0" fontId="10" fillId="0" borderId="2" xfId="0" applyFont="1" applyFill="1" applyBorder="1" applyAlignment="1">
      <alignment horizontal="center" vertical="center"/>
    </xf>
    <xf numFmtId="4" fontId="10" fillId="0" borderId="2" xfId="0" applyNumberFormat="1" applyFont="1" applyFill="1" applyBorder="1" applyAlignment="1">
      <alignment horizontal="left" vertical="center"/>
    </xf>
    <xf numFmtId="4" fontId="10" fillId="0" borderId="2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vertical="center" wrapText="1"/>
    </xf>
    <xf numFmtId="4" fontId="0" fillId="2" borderId="0" xfId="0" applyNumberFormat="1" applyFill="1"/>
    <xf numFmtId="4" fontId="9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vertical="center" wrapText="1"/>
    </xf>
    <xf numFmtId="4" fontId="1" fillId="0" borderId="0" xfId="0" applyNumberFormat="1" applyFont="1" applyAlignment="1">
      <alignment horizontal="center" vertical="center"/>
    </xf>
    <xf numFmtId="4" fontId="12" fillId="0" borderId="4" xfId="0" applyNumberFormat="1" applyFont="1" applyFill="1" applyBorder="1" applyAlignment="1">
      <alignment horizontal="center" vertical="center" wrapText="1"/>
    </xf>
    <xf numFmtId="14" fontId="10" fillId="0" borderId="12" xfId="0" applyNumberFormat="1" applyFont="1" applyFill="1" applyBorder="1" applyAlignment="1">
      <alignment vertical="center" wrapText="1"/>
    </xf>
    <xf numFmtId="14" fontId="13" fillId="0" borderId="4" xfId="0" applyNumberFormat="1" applyFont="1" applyFill="1" applyBorder="1" applyAlignment="1">
      <alignment horizontal="center" vertical="center" wrapText="1"/>
    </xf>
    <xf numFmtId="14" fontId="0" fillId="0" borderId="4" xfId="0" applyNumberFormat="1" applyFont="1" applyFill="1" applyBorder="1" applyAlignment="1">
      <alignment horizontal="center" vertical="center" wrapText="1"/>
    </xf>
    <xf numFmtId="14" fontId="13" fillId="4" borderId="14" xfId="0" applyNumberFormat="1" applyFont="1" applyFill="1" applyBorder="1" applyAlignment="1">
      <alignment horizontal="center" vertical="center" wrapText="1"/>
    </xf>
    <xf numFmtId="14" fontId="0" fillId="6" borderId="14" xfId="0" applyNumberFormat="1" applyFont="1" applyFill="1" applyBorder="1" applyAlignment="1">
      <alignment horizontal="center" vertical="center" wrapText="1"/>
    </xf>
    <xf numFmtId="16" fontId="13" fillId="0" borderId="1" xfId="0" applyNumberFormat="1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wrapText="1"/>
    </xf>
    <xf numFmtId="0" fontId="0" fillId="0" borderId="0" xfId="0" applyFont="1" applyBorder="1"/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13" fillId="0" borderId="1" xfId="0" applyFont="1" applyFill="1" applyBorder="1" applyAlignment="1">
      <alignment horizontal="center"/>
    </xf>
    <xf numFmtId="0" fontId="0" fillId="3" borderId="0" xfId="0" applyFont="1" applyFill="1" applyBorder="1" applyAlignment="1">
      <alignment wrapText="1"/>
    </xf>
    <xf numFmtId="14" fontId="13" fillId="0" borderId="1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left" wrapText="1"/>
    </xf>
    <xf numFmtId="0" fontId="0" fillId="0" borderId="0" xfId="0" applyFont="1" applyBorder="1" applyAlignment="1">
      <alignment horizontal="right"/>
    </xf>
    <xf numFmtId="4" fontId="13" fillId="0" borderId="0" xfId="0" applyNumberFormat="1" applyFont="1" applyFill="1" applyBorder="1" applyAlignment="1">
      <alignment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Alignment="1">
      <alignment horizontal="left" wrapText="1"/>
    </xf>
    <xf numFmtId="174" fontId="1" fillId="0" borderId="0" xfId="0" applyNumberFormat="1" applyFont="1" applyAlignment="1">
      <alignment wrapText="1"/>
    </xf>
    <xf numFmtId="173" fontId="1" fillId="0" borderId="0" xfId="0" applyNumberFormat="1" applyFont="1" applyAlignment="1">
      <alignment horizontal="left" wrapText="1"/>
    </xf>
    <xf numFmtId="168" fontId="13" fillId="0" borderId="0" xfId="0" applyNumberFormat="1" applyFont="1" applyFill="1" applyBorder="1" applyAlignment="1">
      <alignment vertical="center"/>
    </xf>
    <xf numFmtId="0" fontId="18" fillId="0" borderId="1" xfId="0" applyFont="1" applyFill="1" applyBorder="1" applyAlignment="1">
      <alignment horizontal="left" vertical="center" wrapText="1"/>
    </xf>
    <xf numFmtId="0" fontId="13" fillId="5" borderId="0" xfId="0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0" fontId="13" fillId="0" borderId="0" xfId="0" applyNumberFormat="1" applyFont="1" applyFill="1" applyBorder="1" applyAlignment="1">
      <alignment vertical="center"/>
    </xf>
    <xf numFmtId="0" fontId="17" fillId="0" borderId="1" xfId="0" applyNumberFormat="1" applyFont="1" applyFill="1" applyBorder="1" applyAlignment="1">
      <alignment horizontal="center" vertical="center" wrapText="1"/>
    </xf>
    <xf numFmtId="0" fontId="17" fillId="4" borderId="1" xfId="0" applyNumberFormat="1" applyFont="1" applyFill="1" applyBorder="1" applyAlignment="1">
      <alignment horizontal="center" vertical="center" wrapText="1"/>
    </xf>
    <xf numFmtId="0" fontId="17" fillId="6" borderId="1" xfId="0" applyNumberFormat="1" applyFont="1" applyFill="1" applyBorder="1" applyAlignment="1">
      <alignment horizontal="center" vertical="center" wrapText="1"/>
    </xf>
    <xf numFmtId="167" fontId="11" fillId="2" borderId="1" xfId="0" applyNumberFormat="1" applyFont="1" applyFill="1" applyBorder="1" applyAlignment="1">
      <alignment horizontal="center" vertical="center"/>
    </xf>
    <xf numFmtId="170" fontId="11" fillId="2" borderId="1" xfId="0" applyNumberFormat="1" applyFont="1" applyFill="1" applyBorder="1" applyAlignment="1">
      <alignment horizontal="center" vertical="center"/>
    </xf>
    <xf numFmtId="172" fontId="11" fillId="2" borderId="1" xfId="0" applyNumberFormat="1" applyFont="1" applyFill="1" applyBorder="1" applyAlignment="1">
      <alignment horizontal="center" vertical="center"/>
    </xf>
    <xf numFmtId="16" fontId="19" fillId="0" borderId="1" xfId="0" applyNumberFormat="1" applyFont="1" applyFill="1" applyBorder="1" applyAlignment="1">
      <alignment horizontal="center" vertical="center" wrapText="1"/>
    </xf>
    <xf numFmtId="4" fontId="21" fillId="7" borderId="1" xfId="0" applyNumberFormat="1" applyFont="1" applyFill="1" applyBorder="1" applyAlignment="1">
      <alignment horizontal="center" vertical="center" wrapText="1"/>
    </xf>
    <xf numFmtId="0" fontId="23" fillId="0" borderId="0" xfId="2"/>
    <xf numFmtId="4" fontId="13" fillId="0" borderId="1" xfId="0" applyNumberFormat="1" applyFont="1" applyFill="1" applyBorder="1" applyAlignment="1">
      <alignment horizontal="center" vertical="center" wrapText="1"/>
    </xf>
    <xf numFmtId="164" fontId="0" fillId="0" borderId="0" xfId="1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166" fontId="11" fillId="2" borderId="1" xfId="0" applyNumberFormat="1" applyFont="1" applyFill="1" applyBorder="1" applyAlignment="1">
      <alignment horizontal="center" vertical="center"/>
    </xf>
    <xf numFmtId="9" fontId="0" fillId="0" borderId="0" xfId="0" applyNumberFormat="1" applyBorder="1"/>
    <xf numFmtId="164" fontId="0" fillId="0" borderId="0" xfId="0" applyNumberFormat="1"/>
    <xf numFmtId="176" fontId="14" fillId="0" borderId="1" xfId="0" applyNumberFormat="1" applyFont="1" applyFill="1" applyBorder="1" applyAlignment="1">
      <alignment horizontal="center" vertical="center"/>
    </xf>
    <xf numFmtId="171" fontId="14" fillId="0" borderId="1" xfId="0" applyNumberFormat="1" applyFont="1" applyFill="1" applyBorder="1" applyAlignment="1">
      <alignment horizontal="center" vertical="center"/>
    </xf>
    <xf numFmtId="2" fontId="14" fillId="0" borderId="1" xfId="0" applyNumberFormat="1" applyFont="1" applyFill="1" applyBorder="1" applyAlignment="1">
      <alignment horizontal="center" vertical="center"/>
    </xf>
    <xf numFmtId="177" fontId="3" fillId="2" borderId="1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177" fontId="8" fillId="2" borderId="1" xfId="0" applyNumberFormat="1" applyFont="1" applyFill="1" applyBorder="1" applyAlignment="1">
      <alignment horizontal="center" vertical="center"/>
    </xf>
    <xf numFmtId="3" fontId="2" fillId="2" borderId="0" xfId="0" applyNumberFormat="1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left" vertical="center" wrapText="1"/>
    </xf>
    <xf numFmtId="0" fontId="16" fillId="2" borderId="15" xfId="0" applyFont="1" applyFill="1" applyBorder="1" applyAlignment="1">
      <alignment horizontal="left" vertical="center" wrapText="1"/>
    </xf>
    <xf numFmtId="177" fontId="8" fillId="2" borderId="4" xfId="0" applyNumberFormat="1" applyFont="1" applyFill="1" applyBorder="1" applyAlignment="1">
      <alignment horizontal="center" vertical="center"/>
    </xf>
    <xf numFmtId="0" fontId="0" fillId="2" borderId="0" xfId="0" applyFill="1" applyBorder="1"/>
    <xf numFmtId="169" fontId="0" fillId="2" borderId="0" xfId="0" applyNumberFormat="1" applyFill="1" applyAlignment="1">
      <alignment horizontal="center" vertical="center"/>
    </xf>
    <xf numFmtId="4" fontId="0" fillId="2" borderId="0" xfId="0" applyNumberFormat="1" applyFill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12" xfId="0" applyFill="1" applyBorder="1"/>
    <xf numFmtId="165" fontId="20" fillId="2" borderId="5" xfId="0" applyNumberFormat="1" applyFont="1" applyFill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0" fillId="0" borderId="5" xfId="0" applyBorder="1"/>
    <xf numFmtId="0" fontId="0" fillId="2" borderId="14" xfId="0" applyFill="1" applyBorder="1"/>
    <xf numFmtId="0" fontId="10" fillId="0" borderId="6" xfId="0" applyFont="1" applyFill="1" applyBorder="1" applyAlignment="1">
      <alignment vertical="center"/>
    </xf>
    <xf numFmtId="0" fontId="0" fillId="0" borderId="6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174" fontId="8" fillId="2" borderId="1" xfId="0" applyNumberFormat="1" applyFont="1" applyFill="1" applyBorder="1" applyAlignment="1">
      <alignment horizontal="center" vertical="center"/>
    </xf>
    <xf numFmtId="0" fontId="0" fillId="4" borderId="2" xfId="0" applyFill="1" applyBorder="1"/>
    <xf numFmtId="0" fontId="2" fillId="2" borderId="11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2" fillId="2" borderId="13" xfId="0" applyFont="1" applyFill="1" applyBorder="1" applyAlignment="1">
      <alignment horizontal="center" wrapText="1"/>
    </xf>
    <xf numFmtId="0" fontId="22" fillId="2" borderId="5" xfId="0" applyFont="1" applyFill="1" applyBorder="1" applyAlignment="1">
      <alignment horizontal="center" wrapText="1"/>
    </xf>
    <xf numFmtId="17" fontId="4" fillId="4" borderId="13" xfId="0" applyNumberFormat="1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left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164" fontId="0" fillId="0" borderId="0" xfId="1" applyFont="1" applyBorder="1" applyAlignment="1">
      <alignment horizontal="right" vertical="center"/>
    </xf>
    <xf numFmtId="175" fontId="0" fillId="5" borderId="0" xfId="0" applyNumberFormat="1" applyFill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164" fontId="0" fillId="3" borderId="0" xfId="1" applyFont="1" applyFill="1" applyBorder="1" applyAlignment="1">
      <alignment horizontal="right" vertical="center"/>
    </xf>
  </cellXfs>
  <cellStyles count="3">
    <cellStyle name="Hipervínculo" xfId="2" builtinId="8"/>
    <cellStyle name="Millares" xfId="1" builtinId="3"/>
    <cellStyle name="Normal" xfId="0" builtinId="0"/>
  </cellStyles>
  <dxfs count="9">
    <dxf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border outline="0">
        <left style="thin">
          <color rgb="FF000000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99FFCC"/>
      <color rgb="FFFFFFFF"/>
      <color rgb="FFFF0000"/>
      <color rgb="FFFF99CC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</xdr:colOff>
      <xdr:row>2</xdr:row>
      <xdr:rowOff>6803</xdr:rowOff>
    </xdr:from>
    <xdr:to>
      <xdr:col>5</xdr:col>
      <xdr:colOff>984250</xdr:colOff>
      <xdr:row>4</xdr:row>
      <xdr:rowOff>1222374</xdr:rowOff>
    </xdr:to>
    <xdr:pic>
      <xdr:nvPicPr>
        <xdr:cNvPr id="4" name="image1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t="1420" r="49546" b="88951"/>
        <a:stretch/>
      </xdr:blipFill>
      <xdr:spPr>
        <a:xfrm>
          <a:off x="793750" y="435428"/>
          <a:ext cx="4794250" cy="1675946"/>
        </a:xfrm>
        <a:prstGeom prst="rect">
          <a:avLst/>
        </a:prstGeom>
        <a:ln/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Tabla136571315172467" displayName="Tabla136571315172467" ref="B7:V23" headerRowDxfId="8" tableBorderDxfId="7">
  <autoFilter ref="B7:V23" xr:uid="{00000000-0009-0000-0100-000006000000}"/>
  <tableColumns count="21">
    <tableColumn id="1" xr3:uid="{00000000-0010-0000-0000-000001000000}" name="GRUPO" totalsRowLabel="Total"/>
    <tableColumn id="2" xr3:uid="{00000000-0010-0000-0000-000002000000}" name="DIA"/>
    <tableColumn id="20" xr3:uid="{00000000-0010-0000-0000-000014000000}" name="TURNO DIA, NOCHE"/>
    <tableColumn id="3" xr3:uid="{00000000-0010-0000-0000-000003000000}" name="FECHA"/>
    <tableColumn id="4" xr3:uid="{00000000-0010-0000-0000-000004000000}" name="LUGAR DE TRABAJO"/>
    <tableColumn id="5" xr3:uid="{00000000-0010-0000-0000-000005000000}" name="DIST."/>
    <tableColumn id="6" xr3:uid="{00000000-0010-0000-0000-000006000000}" name="COL. DE CARP ASFALTICA FRIA EN PAVIMENTO FLEXIBLE EN _x000a_(M2)" dataDxfId="6"/>
    <tableColumn id="7" xr3:uid="{00000000-0010-0000-0000-000007000000}" name="REP DE LOSETAS EN PAVIMENTO ARTICULADO  (REGIDO - FLEXIBLE)_x000a_(M2)" dataDxfId="5"/>
    <tableColumn id="8" xr3:uid="{00000000-0010-0000-0000-000008000000}" name="SELLADO DE JUNTAS DE LOSETAS CON ALQUITRAN_x000a_(M2)" dataDxfId="4"/>
    <tableColumn id="9" xr3:uid="{00000000-0010-0000-0000-000009000000}" name="COLOCADO DE REJILLA METALICA Y DE HORMIGON EN CAMARAS_x000a_(PZA.)" dataDxfId="3"/>
    <tableColumn id="10" xr3:uid="{00000000-0010-0000-0000-00000A000000}" name="RECONST. Y CONSTRUC. DE CAMARA DE SUMIDERO_x000a_(M2)"/>
    <tableColumn id="11" xr3:uid="{00000000-0010-0000-0000-00000B000000}" name="LIMP. DE SUMIDEROS_x000a_(PZA)"/>
    <tableColumn id="12" xr3:uid="{00000000-0010-0000-0000-00000C000000}" name="COLOCADO DE BARANDAS METALICAS Y Hº_x000a_(ML)"/>
    <tableColumn id="13" xr3:uid="{00000000-0010-0000-0000-00000D000000}" name="BARANDAS DE PROTECCION FLEX BEAM_x000a_(ML)"/>
    <tableColumn id="14" xr3:uid="{00000000-0010-0000-0000-00000E000000}" name="COLOCADO DE CORDONES  (PZA)"/>
    <tableColumn id="17" xr3:uid="{00000000-0010-0000-0000-000011000000}" name="RECONST. Y CONSTRUC. DE BOCA TORMENTA_x000a_(M2)"/>
    <tableColumn id="19" xr3:uid="{00000000-0010-0000-0000-000013000000}" name="VACIADO DE REJILLA DE Hº PARA CAMARA DE SUMIDERO"/>
    <tableColumn id="18" xr3:uid="{00000000-0010-0000-0000-000012000000}" name="CAPA BASE_x000a_M3"/>
    <tableColumn id="15" xr3:uid="{00000000-0010-0000-0000-00000F000000}" name="OBSERVACIONES"/>
    <tableColumn id="21" xr3:uid="{00000000-0010-0000-0000-000015000000}" name="BOLSAS DE CARPETAS ASFALTO EN FRIO" dataDxfId="2"/>
    <tableColumn id="16" xr3:uid="{00000000-0010-0000-0000-000010000000}" name="cantidad de baches" totalsRowFunction="sum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 /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Relationship Id="rId5" Type="http://schemas.openxmlformats.org/officeDocument/2006/relationships/comments" Target="../comments1.xml" /><Relationship Id="rId4" Type="http://schemas.openxmlformats.org/officeDocument/2006/relationships/table" Target="../tables/table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2:AT472"/>
  <sheetViews>
    <sheetView tabSelected="1" zoomScale="60" zoomScaleNormal="60" workbookViewId="0">
      <pane xSplit="7" ySplit="8" topLeftCell="H18" activePane="bottomRight" state="frozen"/>
      <selection pane="bottomLeft" activeCell="A9" sqref="A9"/>
      <selection pane="topRight" activeCell="H1" sqref="H1"/>
      <selection pane="bottomRight" activeCell="AD23" sqref="AD23"/>
    </sheetView>
  </sheetViews>
  <sheetFormatPr defaultColWidth="10.76171875" defaultRowHeight="15" x14ac:dyDescent="0.2"/>
  <cols>
    <col min="2" max="2" width="14.125" customWidth="1"/>
    <col min="3" max="4" width="15.73828125" customWidth="1"/>
    <col min="5" max="5" width="12.10546875" style="6" customWidth="1"/>
    <col min="6" max="6" width="34.03125" style="1" customWidth="1"/>
    <col min="7" max="7" width="9.55078125" style="3" customWidth="1"/>
    <col min="8" max="8" width="25.69140625" style="4" customWidth="1"/>
    <col min="9" max="9" width="25.69140625" style="20" hidden="1" customWidth="1"/>
    <col min="10" max="10" width="25.69140625" style="4" hidden="1" customWidth="1"/>
    <col min="11" max="13" width="25.69140625" style="20" hidden="1" customWidth="1"/>
    <col min="14" max="19" width="25.69140625" style="4" hidden="1" customWidth="1"/>
    <col min="20" max="20" width="28.3828125" customWidth="1"/>
    <col min="21" max="21" width="28.11328125" customWidth="1"/>
    <col min="22" max="22" width="24.34765625" style="2" hidden="1" customWidth="1"/>
    <col min="23" max="23" width="11.43359375" hidden="1" customWidth="1"/>
  </cols>
  <sheetData>
    <row r="2" spans="1:23" ht="18.75" x14ac:dyDescent="0.25">
      <c r="B2" s="141" t="s">
        <v>2</v>
      </c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  <c r="U2" s="130"/>
      <c r="V2" s="128"/>
      <c r="W2" s="129"/>
    </row>
    <row r="3" spans="1:23" ht="18.75" x14ac:dyDescent="0.25">
      <c r="B3" s="143" t="s">
        <v>6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31"/>
      <c r="V3" s="32"/>
      <c r="W3" s="2"/>
    </row>
    <row r="4" spans="1:23" ht="17.25" customHeight="1" x14ac:dyDescent="0.25">
      <c r="B4" s="143" t="s">
        <v>15</v>
      </c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31"/>
      <c r="V4" s="32"/>
      <c r="W4" s="2"/>
    </row>
    <row r="5" spans="1:23" ht="142.5" customHeight="1" x14ac:dyDescent="0.3">
      <c r="B5" s="145" t="s">
        <v>65</v>
      </c>
      <c r="C5" s="146"/>
      <c r="D5" s="146"/>
      <c r="E5" s="146"/>
      <c r="F5" s="146"/>
      <c r="G5" s="146"/>
      <c r="H5" s="146"/>
      <c r="I5" s="146"/>
      <c r="J5" s="55"/>
      <c r="K5" s="55"/>
      <c r="L5" s="55"/>
      <c r="M5" s="55"/>
      <c r="N5" s="55"/>
      <c r="O5" s="55"/>
      <c r="P5" s="55"/>
      <c r="Q5" s="55"/>
      <c r="R5" s="55"/>
      <c r="S5" s="55"/>
      <c r="T5" s="132">
        <f>+V26</f>
        <v>23</v>
      </c>
      <c r="U5" s="135"/>
      <c r="V5" s="133"/>
      <c r="W5" s="134" t="s">
        <v>10</v>
      </c>
    </row>
    <row r="6" spans="1:23" s="2" customFormat="1" ht="21.75" customHeight="1" x14ac:dyDescent="0.2">
      <c r="B6" s="147" t="s">
        <v>26</v>
      </c>
      <c r="C6" s="148"/>
      <c r="D6" s="148"/>
      <c r="E6" s="148"/>
      <c r="F6" s="148"/>
      <c r="G6" s="52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4"/>
      <c r="U6" s="140"/>
      <c r="W6" s="38"/>
    </row>
    <row r="7" spans="1:23" s="10" customFormat="1" ht="110.25" customHeight="1" x14ac:dyDescent="0.2">
      <c r="A7" s="22" t="s">
        <v>7</v>
      </c>
      <c r="B7" s="72" t="s">
        <v>7</v>
      </c>
      <c r="C7" s="22" t="s">
        <v>4</v>
      </c>
      <c r="D7" s="69" t="s">
        <v>38</v>
      </c>
      <c r="E7" s="22" t="s">
        <v>3</v>
      </c>
      <c r="F7" s="22" t="s">
        <v>0</v>
      </c>
      <c r="G7" s="22" t="s">
        <v>1</v>
      </c>
      <c r="H7" s="22" t="s">
        <v>36</v>
      </c>
      <c r="I7" s="22" t="s">
        <v>35</v>
      </c>
      <c r="J7" s="22" t="s">
        <v>34</v>
      </c>
      <c r="K7" s="69" t="s">
        <v>33</v>
      </c>
      <c r="L7" s="69" t="s">
        <v>32</v>
      </c>
      <c r="M7" s="22" t="s">
        <v>31</v>
      </c>
      <c r="N7" s="69" t="s">
        <v>30</v>
      </c>
      <c r="O7" s="69" t="s">
        <v>29</v>
      </c>
      <c r="P7" s="69" t="s">
        <v>17</v>
      </c>
      <c r="Q7" s="69" t="s">
        <v>37</v>
      </c>
      <c r="R7" s="69" t="s">
        <v>25</v>
      </c>
      <c r="S7" s="69" t="s">
        <v>43</v>
      </c>
      <c r="T7" s="14" t="s">
        <v>5</v>
      </c>
      <c r="U7" s="107" t="s">
        <v>59</v>
      </c>
      <c r="V7" s="17" t="s">
        <v>9</v>
      </c>
      <c r="W7" s="56" t="s">
        <v>11</v>
      </c>
    </row>
    <row r="8" spans="1:23" s="11" customFormat="1" ht="23.25" customHeight="1" x14ac:dyDescent="0.2">
      <c r="B8" s="73" t="s">
        <v>14</v>
      </c>
      <c r="C8" s="60" t="s">
        <v>14</v>
      </c>
      <c r="D8" s="60"/>
      <c r="E8" s="61"/>
      <c r="F8" s="67"/>
      <c r="G8" s="62"/>
      <c r="H8" s="63">
        <v>0</v>
      </c>
      <c r="I8" s="64">
        <v>0</v>
      </c>
      <c r="J8" s="64">
        <v>0</v>
      </c>
      <c r="K8" s="64">
        <v>0</v>
      </c>
      <c r="L8" s="64">
        <v>0</v>
      </c>
      <c r="M8" s="64">
        <v>0</v>
      </c>
      <c r="N8" s="44">
        <v>0</v>
      </c>
      <c r="O8" s="64">
        <v>0</v>
      </c>
      <c r="P8" s="64">
        <v>0</v>
      </c>
      <c r="Q8" s="64">
        <v>0</v>
      </c>
      <c r="R8" s="64"/>
      <c r="S8" s="64">
        <v>0</v>
      </c>
      <c r="T8" s="65"/>
      <c r="U8" s="136"/>
      <c r="V8" s="16"/>
      <c r="W8" s="57"/>
    </row>
    <row r="9" spans="1:23" s="98" customFormat="1" ht="69" customHeight="1" x14ac:dyDescent="0.25">
      <c r="A9" s="95">
        <v>1</v>
      </c>
      <c r="B9" s="74" t="s">
        <v>27</v>
      </c>
      <c r="C9" s="78" t="s">
        <v>13</v>
      </c>
      <c r="D9" s="106" t="s">
        <v>40</v>
      </c>
      <c r="E9" s="87">
        <v>46275</v>
      </c>
      <c r="F9" s="96" t="s">
        <v>44</v>
      </c>
      <c r="G9" s="85">
        <v>11</v>
      </c>
      <c r="H9" s="39">
        <f>1*0.8+1.3*1.5+1.3*0.4+1.5*1.4+1.1*1.3</f>
        <v>6.7999999999999989</v>
      </c>
      <c r="I9" s="51"/>
      <c r="J9" s="44"/>
      <c r="K9" s="44"/>
      <c r="L9" s="44"/>
      <c r="M9" s="44"/>
      <c r="N9" s="44"/>
      <c r="O9" s="44"/>
      <c r="P9" s="44"/>
      <c r="Q9" s="44"/>
      <c r="R9" s="44"/>
      <c r="S9" s="109"/>
      <c r="T9" s="100" t="s">
        <v>45</v>
      </c>
      <c r="U9" s="115">
        <v>17</v>
      </c>
      <c r="V9" s="99">
        <v>5</v>
      </c>
      <c r="W9" s="97">
        <v>2</v>
      </c>
    </row>
    <row r="10" spans="1:23" s="98" customFormat="1" ht="77.25" customHeight="1" x14ac:dyDescent="0.25">
      <c r="A10" s="95">
        <v>2</v>
      </c>
      <c r="B10" s="74" t="s">
        <v>20</v>
      </c>
      <c r="C10" s="78" t="s">
        <v>13</v>
      </c>
      <c r="D10" s="106" t="s">
        <v>39</v>
      </c>
      <c r="E10" s="87">
        <v>46275</v>
      </c>
      <c r="F10" s="96" t="s">
        <v>42</v>
      </c>
      <c r="G10" s="85">
        <v>2</v>
      </c>
      <c r="H10" s="39">
        <f>3*1.15+1.75*1.65+1.95*0.5+1.2*0.4</f>
        <v>7.7924999999999986</v>
      </c>
      <c r="I10" s="51"/>
      <c r="J10" s="44"/>
      <c r="K10" s="44"/>
      <c r="L10" s="44"/>
      <c r="M10" s="44"/>
      <c r="N10" s="44"/>
      <c r="O10" s="44"/>
      <c r="P10" s="44"/>
      <c r="Q10" s="44"/>
      <c r="R10" s="44"/>
      <c r="S10" s="109"/>
      <c r="T10" s="100" t="s">
        <v>45</v>
      </c>
      <c r="U10" s="116">
        <v>19</v>
      </c>
      <c r="V10" s="99">
        <v>4</v>
      </c>
      <c r="W10" s="97">
        <v>2</v>
      </c>
    </row>
    <row r="11" spans="1:23" s="98" customFormat="1" ht="78" customHeight="1" x14ac:dyDescent="0.25">
      <c r="A11" s="95">
        <v>2</v>
      </c>
      <c r="B11" s="74"/>
      <c r="C11" s="78"/>
      <c r="D11" s="106"/>
      <c r="E11" s="87">
        <v>46275</v>
      </c>
      <c r="F11" s="96" t="s">
        <v>46</v>
      </c>
      <c r="G11" s="85">
        <v>11</v>
      </c>
      <c r="H11" s="39">
        <f>4*1.4+2.5*2+1.9*0.45</f>
        <v>11.455</v>
      </c>
      <c r="I11" s="51"/>
      <c r="J11" s="44"/>
      <c r="K11" s="44"/>
      <c r="L11" s="44"/>
      <c r="M11" s="44"/>
      <c r="N11" s="44"/>
      <c r="O11" s="44"/>
      <c r="P11" s="44"/>
      <c r="Q11" s="44"/>
      <c r="R11" s="44"/>
      <c r="S11" s="109"/>
      <c r="T11" s="100" t="s">
        <v>45</v>
      </c>
      <c r="U11" s="115">
        <v>28</v>
      </c>
      <c r="V11" s="99">
        <v>3</v>
      </c>
      <c r="W11" s="97">
        <v>2</v>
      </c>
    </row>
    <row r="12" spans="1:23" s="98" customFormat="1" ht="78.75" customHeight="1" x14ac:dyDescent="0.25">
      <c r="A12" s="95">
        <v>1</v>
      </c>
      <c r="B12" s="74" t="s">
        <v>27</v>
      </c>
      <c r="C12" s="78" t="s">
        <v>41</v>
      </c>
      <c r="D12" s="106" t="s">
        <v>40</v>
      </c>
      <c r="E12" s="87">
        <v>46276</v>
      </c>
      <c r="F12" s="96" t="s">
        <v>48</v>
      </c>
      <c r="G12" s="85">
        <v>11</v>
      </c>
      <c r="H12" s="39">
        <f>1.1*0.5+3*1</f>
        <v>3.55</v>
      </c>
      <c r="I12" s="51"/>
      <c r="J12" s="44"/>
      <c r="K12" s="44"/>
      <c r="L12" s="44"/>
      <c r="M12" s="44"/>
      <c r="N12" s="44"/>
      <c r="O12" s="44"/>
      <c r="P12" s="44"/>
      <c r="Q12" s="44"/>
      <c r="R12" s="44"/>
      <c r="S12" s="109"/>
      <c r="T12" s="100" t="s">
        <v>45</v>
      </c>
      <c r="U12" s="115">
        <v>8</v>
      </c>
      <c r="V12" s="99"/>
      <c r="W12" s="97"/>
    </row>
    <row r="13" spans="1:23" s="98" customFormat="1" ht="75.75" customHeight="1" x14ac:dyDescent="0.25">
      <c r="A13" s="95">
        <v>1</v>
      </c>
      <c r="B13" s="74"/>
      <c r="C13" s="78"/>
      <c r="D13" s="106"/>
      <c r="E13" s="87"/>
      <c r="F13" s="96" t="s">
        <v>49</v>
      </c>
      <c r="G13" s="85">
        <v>11</v>
      </c>
      <c r="H13" s="39">
        <f>1*0.8+0.5*0.5+0.2*0.2</f>
        <v>1.0900000000000001</v>
      </c>
      <c r="I13" s="51"/>
      <c r="J13" s="44"/>
      <c r="K13" s="44"/>
      <c r="L13" s="44"/>
      <c r="M13" s="44"/>
      <c r="N13" s="44"/>
      <c r="O13" s="44"/>
      <c r="P13" s="44"/>
      <c r="Q13" s="44"/>
      <c r="R13" s="44"/>
      <c r="S13" s="109"/>
      <c r="T13" s="100" t="s">
        <v>45</v>
      </c>
      <c r="U13" s="117">
        <v>2</v>
      </c>
      <c r="V13" s="99"/>
      <c r="W13" s="97"/>
    </row>
    <row r="14" spans="1:23" s="98" customFormat="1" ht="72" customHeight="1" x14ac:dyDescent="0.25">
      <c r="A14" s="95">
        <v>1</v>
      </c>
      <c r="B14" s="74"/>
      <c r="C14" s="78"/>
      <c r="D14" s="106"/>
      <c r="E14" s="87"/>
      <c r="F14" s="96" t="s">
        <v>50</v>
      </c>
      <c r="G14" s="85">
        <v>11</v>
      </c>
      <c r="H14" s="39">
        <f>0.3*0.2+0.2*0.2</f>
        <v>0.1</v>
      </c>
      <c r="I14" s="51"/>
      <c r="J14" s="44"/>
      <c r="K14" s="44"/>
      <c r="L14" s="44"/>
      <c r="M14" s="44"/>
      <c r="N14" s="44"/>
      <c r="O14" s="44"/>
      <c r="P14" s="44"/>
      <c r="Q14" s="44"/>
      <c r="R14" s="44"/>
      <c r="S14" s="109"/>
      <c r="T14" s="100" t="s">
        <v>45</v>
      </c>
      <c r="U14" s="117">
        <v>0.25</v>
      </c>
      <c r="V14" s="99"/>
      <c r="W14" s="97"/>
    </row>
    <row r="15" spans="1:23" s="98" customFormat="1" ht="72" customHeight="1" x14ac:dyDescent="0.25">
      <c r="A15" s="95"/>
      <c r="B15" s="74"/>
      <c r="C15" s="78"/>
      <c r="D15" s="106"/>
      <c r="E15" s="87"/>
      <c r="F15" s="96" t="s">
        <v>51</v>
      </c>
      <c r="G15" s="85">
        <v>11</v>
      </c>
      <c r="H15" s="39">
        <f>0.3*0.4+0.3*0.3+1.5*1+0.5*0.5</f>
        <v>1.96</v>
      </c>
      <c r="I15" s="51"/>
      <c r="J15" s="44"/>
      <c r="K15" s="44"/>
      <c r="L15" s="44"/>
      <c r="M15" s="44"/>
      <c r="N15" s="44"/>
      <c r="O15" s="44"/>
      <c r="P15" s="44"/>
      <c r="Q15" s="44"/>
      <c r="R15" s="44"/>
      <c r="S15" s="109"/>
      <c r="T15" s="100" t="s">
        <v>45</v>
      </c>
      <c r="U15" s="117">
        <v>4</v>
      </c>
      <c r="V15" s="99">
        <v>4</v>
      </c>
      <c r="W15" s="97"/>
    </row>
    <row r="16" spans="1:23" s="98" customFormat="1" ht="78" customHeight="1" x14ac:dyDescent="0.25">
      <c r="A16" s="95">
        <v>2</v>
      </c>
      <c r="B16" s="74" t="s">
        <v>20</v>
      </c>
      <c r="C16" s="78" t="s">
        <v>41</v>
      </c>
      <c r="D16" s="106" t="s">
        <v>39</v>
      </c>
      <c r="E16" s="87">
        <v>46276</v>
      </c>
      <c r="F16" s="96" t="s">
        <v>52</v>
      </c>
      <c r="G16" s="85">
        <v>11</v>
      </c>
      <c r="H16" s="39">
        <f>1.5*1+2.75+1.2</f>
        <v>5.45</v>
      </c>
      <c r="I16" s="51"/>
      <c r="J16" s="44"/>
      <c r="K16" s="44"/>
      <c r="L16" s="44"/>
      <c r="M16" s="44"/>
      <c r="N16" s="44"/>
      <c r="O16" s="44"/>
      <c r="P16" s="44"/>
      <c r="Q16" s="44"/>
      <c r="R16" s="44"/>
      <c r="S16" s="109"/>
      <c r="T16" s="100" t="s">
        <v>45</v>
      </c>
      <c r="U16" s="117">
        <v>13</v>
      </c>
      <c r="V16" s="99">
        <v>2</v>
      </c>
      <c r="W16" s="97"/>
    </row>
    <row r="17" spans="1:23" s="98" customFormat="1" ht="75.75" customHeight="1" x14ac:dyDescent="0.25">
      <c r="A17" s="95">
        <v>2</v>
      </c>
      <c r="B17" s="74"/>
      <c r="C17" s="78"/>
      <c r="D17" s="106"/>
      <c r="E17" s="87"/>
      <c r="F17" s="96" t="s">
        <v>53</v>
      </c>
      <c r="G17" s="85">
        <v>11</v>
      </c>
      <c r="H17" s="39">
        <f>3*1.9+2.3*1.3+0.4*0.4</f>
        <v>8.85</v>
      </c>
      <c r="I17" s="51"/>
      <c r="J17" s="44"/>
      <c r="K17" s="44"/>
      <c r="L17" s="44"/>
      <c r="M17" s="44"/>
      <c r="N17" s="44"/>
      <c r="O17" s="44"/>
      <c r="P17" s="44"/>
      <c r="Q17" s="44"/>
      <c r="R17" s="44"/>
      <c r="S17" s="109"/>
      <c r="T17" s="100" t="s">
        <v>45</v>
      </c>
      <c r="U17" s="117">
        <v>21</v>
      </c>
      <c r="V17" s="99">
        <v>3</v>
      </c>
      <c r="W17" s="97"/>
    </row>
    <row r="18" spans="1:23" s="98" customFormat="1" ht="81.75" customHeight="1" x14ac:dyDescent="0.25">
      <c r="A18" s="95"/>
      <c r="B18" s="74"/>
      <c r="C18" s="78"/>
      <c r="D18" s="106"/>
      <c r="E18" s="87"/>
      <c r="F18" s="96" t="s">
        <v>54</v>
      </c>
      <c r="G18" s="85">
        <v>11</v>
      </c>
      <c r="H18" s="39">
        <f>2*0.1</f>
        <v>0.2</v>
      </c>
      <c r="I18" s="51"/>
      <c r="J18" s="44"/>
      <c r="K18" s="44"/>
      <c r="L18" s="44"/>
      <c r="M18" s="44"/>
      <c r="N18" s="44"/>
      <c r="O18" s="44"/>
      <c r="P18" s="44"/>
      <c r="Q18" s="44"/>
      <c r="R18" s="44"/>
      <c r="S18" s="109"/>
      <c r="T18" s="100" t="s">
        <v>66</v>
      </c>
      <c r="U18" s="117">
        <v>0.5</v>
      </c>
      <c r="V18" s="99">
        <v>1</v>
      </c>
      <c r="W18" s="97"/>
    </row>
    <row r="19" spans="1:23" s="98" customFormat="1" ht="83.25" customHeight="1" x14ac:dyDescent="0.25">
      <c r="A19" s="95"/>
      <c r="B19" s="74"/>
      <c r="C19" s="78"/>
      <c r="D19" s="106"/>
      <c r="E19" s="87"/>
      <c r="F19" s="96" t="s">
        <v>55</v>
      </c>
      <c r="G19" s="85">
        <v>11</v>
      </c>
      <c r="H19" s="39">
        <f>4.5*0.2</f>
        <v>0.9</v>
      </c>
      <c r="I19" s="51"/>
      <c r="J19" s="44"/>
      <c r="K19" s="44"/>
      <c r="L19" s="44"/>
      <c r="M19" s="44"/>
      <c r="N19" s="44"/>
      <c r="O19" s="44"/>
      <c r="P19" s="44"/>
      <c r="Q19" s="44"/>
      <c r="R19" s="44"/>
      <c r="S19" s="109"/>
      <c r="T19" s="100" t="s">
        <v>66</v>
      </c>
      <c r="U19" s="117">
        <v>2</v>
      </c>
      <c r="V19" s="99">
        <v>1</v>
      </c>
      <c r="W19" s="97"/>
    </row>
    <row r="20" spans="1:23" s="41" customFormat="1" ht="22.5" customHeight="1" x14ac:dyDescent="0.2">
      <c r="A20" s="42"/>
      <c r="B20" s="75"/>
      <c r="C20" s="78"/>
      <c r="D20" s="106"/>
      <c r="E20" s="87"/>
      <c r="F20" s="70"/>
      <c r="G20" s="85"/>
      <c r="H20" s="39"/>
      <c r="I20" s="51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100"/>
      <c r="U20" s="137"/>
      <c r="V20" s="15"/>
      <c r="W20" s="58"/>
    </row>
    <row r="21" spans="1:23" s="5" customFormat="1" ht="12.75" customHeight="1" x14ac:dyDescent="0.2">
      <c r="A21" s="42"/>
      <c r="B21" s="76"/>
      <c r="C21" s="27"/>
      <c r="D21" s="27"/>
      <c r="E21" s="28"/>
      <c r="F21" s="29"/>
      <c r="G21" s="30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101"/>
      <c r="U21" s="138"/>
      <c r="V21" s="15"/>
      <c r="W21" s="59"/>
    </row>
    <row r="22" spans="1:23" s="5" customFormat="1" ht="16.5" customHeight="1" x14ac:dyDescent="0.2">
      <c r="A22" s="33"/>
      <c r="B22" s="77"/>
      <c r="C22" s="46"/>
      <c r="D22" s="46"/>
      <c r="E22" s="47"/>
      <c r="F22" s="48"/>
      <c r="G22" s="49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102"/>
      <c r="U22" s="138"/>
      <c r="V22" s="15"/>
      <c r="W22" s="59"/>
    </row>
    <row r="23" spans="1:23" s="5" customFormat="1" ht="16.5" customHeight="1" x14ac:dyDescent="0.2">
      <c r="A23" s="33"/>
      <c r="B23" s="77"/>
      <c r="C23" s="46"/>
      <c r="D23" s="46"/>
      <c r="E23" s="47"/>
      <c r="F23" s="48"/>
      <c r="G23" s="49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102"/>
      <c r="U23" s="138"/>
      <c r="V23" s="18"/>
      <c r="W23" s="59"/>
    </row>
    <row r="24" spans="1:23" s="5" customFormat="1" ht="12.75" customHeight="1" x14ac:dyDescent="0.2">
      <c r="A24" s="33"/>
      <c r="B24" s="7"/>
      <c r="C24" s="8"/>
      <c r="D24" s="8"/>
      <c r="E24" s="8"/>
      <c r="F24" s="7"/>
      <c r="G24" s="9"/>
      <c r="H24" s="9" t="s">
        <v>8</v>
      </c>
      <c r="I24" s="19"/>
      <c r="J24" s="9"/>
      <c r="K24" s="19"/>
      <c r="L24" s="19"/>
      <c r="M24" s="19"/>
      <c r="N24" s="9"/>
      <c r="O24" s="9"/>
      <c r="P24" s="9"/>
      <c r="Q24" s="9"/>
      <c r="R24" s="9"/>
      <c r="S24" s="9"/>
      <c r="T24" s="13"/>
      <c r="U24" s="138"/>
      <c r="V24" s="18"/>
      <c r="W24" s="59"/>
    </row>
    <row r="25" spans="1:23" ht="32.25" customHeight="1" x14ac:dyDescent="0.2">
      <c r="A25" s="36"/>
      <c r="B25" s="21"/>
      <c r="C25" s="21"/>
      <c r="D25" s="21"/>
      <c r="E25" s="23"/>
      <c r="F25" s="150" t="s">
        <v>12</v>
      </c>
      <c r="G25" s="151"/>
      <c r="H25" s="103">
        <f t="shared" ref="H25:S25" si="0">+SUBTOTAL(109,H8:H24)</f>
        <v>48.147500000000008</v>
      </c>
      <c r="I25" s="103">
        <f t="shared" si="0"/>
        <v>0</v>
      </c>
      <c r="J25" s="103">
        <f t="shared" si="0"/>
        <v>0</v>
      </c>
      <c r="K25" s="104">
        <f t="shared" si="0"/>
        <v>0</v>
      </c>
      <c r="L25" s="103">
        <f t="shared" si="0"/>
        <v>0</v>
      </c>
      <c r="M25" s="104">
        <f t="shared" si="0"/>
        <v>0</v>
      </c>
      <c r="N25" s="105">
        <f t="shared" si="0"/>
        <v>0</v>
      </c>
      <c r="O25" s="105">
        <f t="shared" si="0"/>
        <v>0</v>
      </c>
      <c r="P25" s="104">
        <f t="shared" si="0"/>
        <v>0</v>
      </c>
      <c r="Q25" s="103">
        <f t="shared" si="0"/>
        <v>0</v>
      </c>
      <c r="R25" s="104">
        <f t="shared" si="0"/>
        <v>0</v>
      </c>
      <c r="S25" s="112">
        <f t="shared" si="0"/>
        <v>0</v>
      </c>
      <c r="T25" s="25"/>
      <c r="U25" s="118">
        <f>SUM(U9:U24)</f>
        <v>114.75</v>
      </c>
      <c r="V25" s="24">
        <f>+SUBTOTAL(109,V8:V24)</f>
        <v>23</v>
      </c>
      <c r="W25" s="21"/>
    </row>
    <row r="26" spans="1:23" ht="26.25" customHeight="1" x14ac:dyDescent="0.2">
      <c r="A26" s="36"/>
      <c r="B26" s="21"/>
      <c r="C26" s="21"/>
      <c r="D26" s="21"/>
      <c r="E26" s="23"/>
      <c r="F26" s="37"/>
      <c r="G26" s="37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21"/>
      <c r="U26" s="68"/>
      <c r="V26" s="119">
        <f>+V25</f>
        <v>23</v>
      </c>
      <c r="W26" s="21"/>
    </row>
    <row r="27" spans="1:23" ht="26.25" customHeight="1" x14ac:dyDescent="0.2">
      <c r="A27" s="36"/>
      <c r="B27" s="21"/>
      <c r="C27" s="21"/>
      <c r="D27" s="21"/>
      <c r="E27" s="149" t="s">
        <v>63</v>
      </c>
      <c r="F27" s="149"/>
      <c r="G27" s="149"/>
      <c r="H27" s="120">
        <v>125</v>
      </c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139">
        <f>+H27*40/1000</f>
        <v>5</v>
      </c>
      <c r="U27" s="68"/>
      <c r="V27" s="121"/>
      <c r="W27" s="21"/>
    </row>
    <row r="28" spans="1:23" ht="26.25" customHeight="1" x14ac:dyDescent="0.2">
      <c r="A28" s="36"/>
      <c r="B28" s="21"/>
      <c r="C28" s="21"/>
      <c r="D28" s="21"/>
      <c r="E28" s="149" t="s">
        <v>64</v>
      </c>
      <c r="F28" s="149"/>
      <c r="G28" s="149"/>
      <c r="H28" s="120">
        <v>125</v>
      </c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139">
        <f>+H28*40/1000</f>
        <v>5</v>
      </c>
      <c r="U28" s="68"/>
      <c r="V28" s="121"/>
      <c r="W28" s="21"/>
    </row>
    <row r="29" spans="1:23" ht="26.25" customHeight="1" x14ac:dyDescent="0.2">
      <c r="A29" s="36"/>
      <c r="B29" s="21"/>
      <c r="C29" s="21"/>
      <c r="D29" s="21"/>
      <c r="E29" s="122"/>
      <c r="F29" s="123"/>
      <c r="G29" s="123"/>
      <c r="H29" s="124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21"/>
      <c r="U29" s="68"/>
      <c r="V29" s="121"/>
      <c r="W29" s="21"/>
    </row>
    <row r="30" spans="1:23" ht="51.75" customHeight="1" x14ac:dyDescent="0.2">
      <c r="A30" s="34"/>
      <c r="B30" s="21"/>
      <c r="C30" s="125"/>
      <c r="D30" s="125"/>
      <c r="E30" s="154" t="s">
        <v>60</v>
      </c>
      <c r="F30" s="154"/>
      <c r="G30" s="154"/>
      <c r="H30" s="120">
        <v>250</v>
      </c>
      <c r="I30" s="126"/>
      <c r="J30" s="127"/>
      <c r="K30" s="127"/>
      <c r="L30" s="127"/>
      <c r="M30" s="127"/>
      <c r="N30" s="127"/>
      <c r="O30" s="127"/>
      <c r="P30" s="127"/>
      <c r="Q30" s="127"/>
      <c r="R30" s="127"/>
      <c r="S30" s="127"/>
      <c r="T30" s="139">
        <f>+H30*40/1000</f>
        <v>10</v>
      </c>
      <c r="U30" s="21"/>
      <c r="V30" s="125"/>
      <c r="W30" s="21"/>
    </row>
    <row r="31" spans="1:23" ht="51.75" customHeight="1" x14ac:dyDescent="0.2">
      <c r="A31" s="34"/>
      <c r="B31" s="21"/>
      <c r="C31" s="125"/>
      <c r="D31" s="125"/>
      <c r="E31" s="154" t="s">
        <v>61</v>
      </c>
      <c r="F31" s="154"/>
      <c r="G31" s="154"/>
      <c r="H31" s="120">
        <f>+U25</f>
        <v>114.75</v>
      </c>
      <c r="I31" s="126"/>
      <c r="J31" s="127"/>
      <c r="K31" s="127"/>
      <c r="L31" s="127"/>
      <c r="M31" s="127"/>
      <c r="N31" s="127"/>
      <c r="O31" s="127"/>
      <c r="P31" s="127"/>
      <c r="Q31" s="127"/>
      <c r="R31" s="127"/>
      <c r="S31" s="127"/>
      <c r="T31" s="139">
        <f>+H31*40/1000</f>
        <v>4.59</v>
      </c>
      <c r="U31" s="21"/>
      <c r="V31" s="125"/>
      <c r="W31" s="21"/>
    </row>
    <row r="32" spans="1:23" ht="51.75" customHeight="1" x14ac:dyDescent="0.2">
      <c r="A32" s="34"/>
      <c r="B32" s="21"/>
      <c r="C32" s="125"/>
      <c r="D32" s="125"/>
      <c r="E32" s="154" t="s">
        <v>62</v>
      </c>
      <c r="F32" s="154"/>
      <c r="G32" s="154"/>
      <c r="H32" s="118">
        <f>+H30-H31</f>
        <v>135.25</v>
      </c>
      <c r="I32" s="126"/>
      <c r="J32" s="127"/>
      <c r="K32" s="127"/>
      <c r="L32" s="127"/>
      <c r="M32" s="127"/>
      <c r="N32" s="127"/>
      <c r="O32" s="127"/>
      <c r="P32" s="127"/>
      <c r="Q32" s="127"/>
      <c r="R32" s="127"/>
      <c r="S32" s="127"/>
      <c r="T32" s="68"/>
      <c r="U32" s="21"/>
      <c r="V32" s="125"/>
      <c r="W32" s="21"/>
    </row>
    <row r="33" spans="1:23" ht="38.25" customHeight="1" x14ac:dyDescent="0.2">
      <c r="A33" s="34"/>
      <c r="C33" s="2"/>
      <c r="D33" s="2"/>
      <c r="E33" s="111"/>
      <c r="F33" s="111"/>
      <c r="G33" s="111"/>
      <c r="H33" s="111"/>
      <c r="I33" s="43"/>
      <c r="T33" s="26"/>
    </row>
    <row r="34" spans="1:23" ht="38.25" hidden="1" customHeight="1" x14ac:dyDescent="0.2">
      <c r="A34" s="34"/>
      <c r="C34" s="2"/>
      <c r="D34" s="2"/>
      <c r="E34" s="111"/>
      <c r="F34" s="111"/>
      <c r="G34" s="111"/>
      <c r="H34" s="111"/>
      <c r="I34" s="43"/>
      <c r="T34" s="26"/>
    </row>
    <row r="35" spans="1:23" s="4" customFormat="1" ht="30" hidden="1" customHeight="1" x14ac:dyDescent="0.2">
      <c r="A35" s="35"/>
      <c r="B35">
        <v>250</v>
      </c>
      <c r="C35" s="113">
        <v>1</v>
      </c>
      <c r="D35" s="2"/>
      <c r="E35" s="79"/>
      <c r="F35" s="80"/>
      <c r="G35" s="110"/>
      <c r="H35" s="110" t="s">
        <v>56</v>
      </c>
      <c r="I35" s="110">
        <v>114</v>
      </c>
      <c r="J35" s="110" t="s">
        <v>57</v>
      </c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/>
      <c r="V35" s="152"/>
      <c r="W35" s="152"/>
    </row>
    <row r="36" spans="1:23" s="4" customFormat="1" ht="33.75" hidden="1" customHeight="1" x14ac:dyDescent="0.2">
      <c r="A36" s="35"/>
      <c r="B36" s="114">
        <v>114</v>
      </c>
      <c r="C36" s="2" t="s">
        <v>58</v>
      </c>
      <c r="D36" s="2">
        <f>+B36*C35</f>
        <v>114</v>
      </c>
      <c r="E36" s="113">
        <f>+D36/B35</f>
        <v>0.45600000000000002</v>
      </c>
      <c r="F36" s="80"/>
      <c r="G36" s="152">
        <v>250</v>
      </c>
      <c r="H36" s="152"/>
      <c r="I36" s="20"/>
      <c r="K36" s="20">
        <f>+G36-I35</f>
        <v>136</v>
      </c>
      <c r="L36" s="20"/>
      <c r="M36" s="20"/>
      <c r="T36"/>
      <c r="U36"/>
      <c r="V36" s="2"/>
      <c r="W36"/>
    </row>
    <row r="37" spans="1:23" s="4" customFormat="1" ht="30.75" hidden="1" customHeight="1" x14ac:dyDescent="0.2">
      <c r="A37" s="35"/>
      <c r="B37"/>
      <c r="C37" s="2"/>
      <c r="D37" s="2"/>
      <c r="E37" s="79"/>
      <c r="F37" s="80"/>
      <c r="G37" s="152"/>
      <c r="H37" s="152"/>
      <c r="I37" s="20"/>
      <c r="K37" s="20"/>
      <c r="L37" s="20"/>
      <c r="M37" s="20"/>
      <c r="T37"/>
      <c r="U37"/>
      <c r="V37" s="2"/>
      <c r="W37"/>
    </row>
    <row r="38" spans="1:23" s="4" customFormat="1" ht="30.75" hidden="1" customHeight="1" x14ac:dyDescent="0.2">
      <c r="A38" s="35"/>
      <c r="B38"/>
      <c r="C38" s="2"/>
      <c r="D38" s="2"/>
      <c r="E38" s="79"/>
      <c r="F38" s="86" t="s">
        <v>18</v>
      </c>
      <c r="G38" s="155" t="s">
        <v>19</v>
      </c>
      <c r="H38" s="155"/>
      <c r="I38" s="20"/>
      <c r="K38" s="20"/>
      <c r="L38" s="20"/>
      <c r="M38" s="20"/>
      <c r="T38" s="12"/>
      <c r="U38"/>
      <c r="V38" s="2"/>
      <c r="W38"/>
    </row>
    <row r="39" spans="1:23" s="4" customFormat="1" ht="35.25" hidden="1" customHeight="1" x14ac:dyDescent="0.2">
      <c r="A39" s="35"/>
      <c r="B39"/>
      <c r="C39" s="2"/>
      <c r="D39" s="2"/>
      <c r="E39" s="79"/>
      <c r="F39" s="80"/>
      <c r="G39" s="152"/>
      <c r="H39" s="152"/>
      <c r="I39" s="20"/>
      <c r="K39" s="20"/>
      <c r="L39" s="20"/>
      <c r="M39" s="20"/>
      <c r="T39"/>
      <c r="U39"/>
      <c r="V39" s="2"/>
      <c r="W39"/>
    </row>
    <row r="40" spans="1:23" hidden="1" x14ac:dyDescent="0.2">
      <c r="C40" s="2"/>
      <c r="D40" s="2"/>
      <c r="E40" s="89" t="s">
        <v>23</v>
      </c>
      <c r="F40" s="88">
        <v>100</v>
      </c>
      <c r="G40" s="83" t="s">
        <v>21</v>
      </c>
      <c r="H40" s="84"/>
    </row>
    <row r="41" spans="1:23" s="4" customFormat="1" ht="27" hidden="1" customHeight="1" x14ac:dyDescent="0.2">
      <c r="B41"/>
      <c r="C41" s="2"/>
      <c r="D41" s="2"/>
      <c r="E41" s="81"/>
      <c r="F41" s="82" t="s">
        <v>22</v>
      </c>
      <c r="G41" s="84">
        <f>+H25</f>
        <v>48.147500000000008</v>
      </c>
      <c r="H41" s="84"/>
      <c r="I41" s="20"/>
      <c r="K41" s="20"/>
      <c r="L41" s="20"/>
      <c r="M41" s="20"/>
      <c r="T41"/>
      <c r="U41"/>
      <c r="V41" s="2"/>
      <c r="W41"/>
    </row>
    <row r="42" spans="1:23" hidden="1" x14ac:dyDescent="0.2">
      <c r="C42" s="2"/>
      <c r="D42" s="2"/>
      <c r="E42" s="66" t="s">
        <v>23</v>
      </c>
      <c r="F42" s="91">
        <v>1000</v>
      </c>
      <c r="G42" s="90" t="s">
        <v>24</v>
      </c>
      <c r="H42" s="90"/>
    </row>
    <row r="43" spans="1:23" hidden="1" x14ac:dyDescent="0.2">
      <c r="F43" s="92"/>
      <c r="Q43" s="4">
        <f>10*1.5</f>
        <v>15</v>
      </c>
    </row>
    <row r="44" spans="1:23" hidden="1" x14ac:dyDescent="0.2">
      <c r="E44" s="6" t="s">
        <v>23</v>
      </c>
      <c r="F44" s="94">
        <f>+G41*F40</f>
        <v>4814.7500000000009</v>
      </c>
      <c r="G44" s="3" t="s">
        <v>22</v>
      </c>
      <c r="I44" s="20">
        <f>+I35*40</f>
        <v>4560</v>
      </c>
    </row>
    <row r="45" spans="1:23" hidden="1" x14ac:dyDescent="0.2"/>
    <row r="46" spans="1:23" hidden="1" x14ac:dyDescent="0.2">
      <c r="F46" s="93">
        <f>+F44/F42</f>
        <v>4.814750000000001</v>
      </c>
    </row>
    <row r="47" spans="1:23" hidden="1" x14ac:dyDescent="0.2">
      <c r="M47" s="20" t="s">
        <v>16</v>
      </c>
    </row>
    <row r="48" spans="1:23" s="20" customFormat="1" hidden="1" x14ac:dyDescent="0.2">
      <c r="A48"/>
      <c r="B48"/>
      <c r="C48"/>
      <c r="D48"/>
      <c r="E48" s="6"/>
      <c r="F48" s="1"/>
      <c r="G48" s="3"/>
      <c r="H48" s="4"/>
      <c r="J48" s="4"/>
      <c r="K48" s="40"/>
      <c r="L48" s="40"/>
      <c r="M48" s="20">
        <v>1</v>
      </c>
      <c r="N48" s="4">
        <v>1.2</v>
      </c>
      <c r="O48" s="4">
        <v>2</v>
      </c>
      <c r="P48" s="4">
        <f>+M48*N48*O48</f>
        <v>2.4</v>
      </c>
      <c r="Q48" s="4"/>
      <c r="R48" s="4"/>
      <c r="S48" s="4"/>
      <c r="T48"/>
      <c r="U48"/>
      <c r="V48" s="2"/>
      <c r="W48"/>
    </row>
    <row r="49" spans="1:46" hidden="1" x14ac:dyDescent="0.2">
      <c r="I49" s="108"/>
      <c r="M49" s="20">
        <v>1.2</v>
      </c>
      <c r="N49" s="4">
        <v>0.5</v>
      </c>
      <c r="O49" s="4">
        <v>2</v>
      </c>
      <c r="P49" s="4">
        <f>+M49*N49*O49</f>
        <v>1.2</v>
      </c>
      <c r="Q49" s="4" t="s">
        <v>28</v>
      </c>
    </row>
    <row r="50" spans="1:46" hidden="1" x14ac:dyDescent="0.2">
      <c r="P50" s="71">
        <f>SUM(P48:P49)</f>
        <v>3.5999999999999996</v>
      </c>
      <c r="Q50" s="71">
        <f>+P50*130</f>
        <v>467.99999999999994</v>
      </c>
      <c r="R50" s="71"/>
      <c r="S50" s="71"/>
    </row>
    <row r="51" spans="1:46" hidden="1" x14ac:dyDescent="0.2"/>
    <row r="52" spans="1:46" hidden="1" x14ac:dyDescent="0.2"/>
    <row r="53" spans="1:46" hidden="1" x14ac:dyDescent="0.2"/>
    <row r="54" spans="1:46" hidden="1" x14ac:dyDescent="0.2"/>
    <row r="55" spans="1:46" s="20" customFormat="1" hidden="1" x14ac:dyDescent="0.2">
      <c r="A55"/>
      <c r="B55"/>
      <c r="C55"/>
      <c r="D55"/>
      <c r="E55" s="6"/>
      <c r="F55" s="1"/>
      <c r="G55" s="3"/>
      <c r="H55" s="4"/>
      <c r="J55" s="153">
        <v>46275</v>
      </c>
      <c r="K55" s="153"/>
      <c r="N55" s="4"/>
      <c r="O55" s="4"/>
      <c r="P55" s="4"/>
      <c r="Q55" s="4"/>
      <c r="R55" s="4"/>
      <c r="S55" s="4"/>
      <c r="T55"/>
      <c r="U55"/>
      <c r="V55" s="2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</row>
    <row r="56" spans="1:46" s="20" customFormat="1" hidden="1" x14ac:dyDescent="0.2">
      <c r="A56"/>
      <c r="B56"/>
      <c r="C56"/>
      <c r="D56"/>
      <c r="E56" s="6"/>
      <c r="F56" s="1"/>
      <c r="G56" s="3"/>
      <c r="H56" s="4"/>
      <c r="J56" s="4" t="s">
        <v>47</v>
      </c>
      <c r="N56" s="4"/>
      <c r="O56" s="4"/>
      <c r="P56" s="4"/>
      <c r="Q56" s="4"/>
      <c r="R56" s="4"/>
      <c r="S56" s="4"/>
      <c r="T56"/>
      <c r="U56"/>
      <c r="V56" s="2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</row>
    <row r="152" spans="2:23" s="4" customFormat="1" x14ac:dyDescent="0.2">
      <c r="B152"/>
      <c r="C152"/>
      <c r="D152"/>
      <c r="E152" s="6"/>
      <c r="F152" s="1"/>
      <c r="G152" s="3"/>
      <c r="I152" s="20"/>
      <c r="K152" s="20"/>
      <c r="L152" s="20"/>
      <c r="M152" s="20"/>
      <c r="T152"/>
      <c r="U152"/>
      <c r="V152" s="2"/>
      <c r="W152"/>
    </row>
    <row r="153" spans="2:23" s="4" customFormat="1" x14ac:dyDescent="0.2">
      <c r="B153"/>
      <c r="C153"/>
      <c r="D153"/>
      <c r="E153" s="6"/>
      <c r="F153" s="1"/>
      <c r="G153" s="3"/>
      <c r="I153" s="20"/>
      <c r="K153" s="20"/>
      <c r="L153" s="20"/>
      <c r="M153" s="20"/>
      <c r="T153"/>
      <c r="U153"/>
      <c r="V153" s="2"/>
      <c r="W153"/>
    </row>
    <row r="168" spans="2:23" s="4" customFormat="1" x14ac:dyDescent="0.2">
      <c r="B168"/>
      <c r="C168"/>
      <c r="D168"/>
      <c r="E168" s="6"/>
      <c r="F168" s="1"/>
      <c r="G168" s="3"/>
      <c r="I168" s="20"/>
      <c r="K168" s="20"/>
      <c r="L168" s="20"/>
      <c r="M168" s="20"/>
      <c r="T168"/>
      <c r="U168"/>
      <c r="V168" s="2"/>
      <c r="W168"/>
    </row>
    <row r="171" spans="2:23" s="4" customFormat="1" x14ac:dyDescent="0.2">
      <c r="B171"/>
      <c r="C171"/>
      <c r="D171"/>
      <c r="E171" s="6"/>
      <c r="F171" s="1"/>
      <c r="G171" s="3"/>
      <c r="I171" s="20"/>
      <c r="K171" s="20"/>
      <c r="L171" s="20"/>
      <c r="M171" s="20"/>
      <c r="T171"/>
      <c r="U171"/>
      <c r="V171" s="2"/>
      <c r="W171"/>
    </row>
    <row r="178" spans="2:23" s="4" customFormat="1" x14ac:dyDescent="0.2">
      <c r="B178"/>
      <c r="C178"/>
      <c r="D178"/>
      <c r="E178" s="6"/>
      <c r="F178" s="1"/>
      <c r="G178" s="3"/>
      <c r="I178" s="20"/>
      <c r="K178" s="20"/>
      <c r="L178" s="20"/>
      <c r="M178" s="20"/>
      <c r="T178"/>
      <c r="U178"/>
      <c r="V178" s="2"/>
      <c r="W178"/>
    </row>
    <row r="373" spans="2:23" s="3" customFormat="1" x14ac:dyDescent="0.2">
      <c r="B373"/>
      <c r="C373"/>
      <c r="D373"/>
      <c r="E373" s="6"/>
      <c r="F373" s="1"/>
      <c r="H373" s="4"/>
      <c r="I373" s="20"/>
      <c r="J373" s="4"/>
      <c r="K373" s="20"/>
      <c r="L373" s="20"/>
      <c r="M373" s="20"/>
      <c r="N373" s="4"/>
      <c r="O373" s="4"/>
      <c r="P373" s="4"/>
      <c r="Q373" s="4"/>
      <c r="R373" s="4"/>
      <c r="S373" s="4"/>
      <c r="T373"/>
      <c r="U373"/>
      <c r="V373" s="2"/>
      <c r="W373"/>
    </row>
    <row r="395" spans="2:23" s="3" customFormat="1" x14ac:dyDescent="0.2">
      <c r="B395"/>
      <c r="C395"/>
      <c r="D395"/>
      <c r="E395" s="6"/>
      <c r="F395" s="1"/>
      <c r="H395" s="4"/>
      <c r="I395" s="20"/>
      <c r="J395" s="4"/>
      <c r="K395" s="20"/>
      <c r="L395" s="20"/>
      <c r="M395" s="20"/>
      <c r="N395" s="4"/>
      <c r="O395" s="4"/>
      <c r="P395" s="4"/>
      <c r="Q395" s="4"/>
      <c r="R395" s="4"/>
      <c r="S395" s="4"/>
      <c r="T395"/>
      <c r="U395"/>
      <c r="V395" s="2"/>
      <c r="W395"/>
    </row>
    <row r="429" spans="2:23" s="3" customFormat="1" x14ac:dyDescent="0.2">
      <c r="B429"/>
      <c r="C429"/>
      <c r="D429"/>
      <c r="E429" s="6"/>
      <c r="F429" s="1"/>
      <c r="H429" s="4"/>
      <c r="I429" s="20"/>
      <c r="J429" s="4"/>
      <c r="K429" s="20"/>
      <c r="L429" s="20"/>
      <c r="M429" s="20"/>
      <c r="N429" s="4"/>
      <c r="O429" s="4"/>
      <c r="P429" s="4"/>
      <c r="Q429" s="4"/>
      <c r="R429" s="4"/>
      <c r="S429" s="4"/>
      <c r="T429"/>
      <c r="U429"/>
      <c r="V429" s="2"/>
      <c r="W429"/>
    </row>
    <row r="462" spans="2:23" s="3" customFormat="1" x14ac:dyDescent="0.2">
      <c r="B462"/>
      <c r="C462"/>
      <c r="D462"/>
      <c r="E462" s="6"/>
      <c r="F462" s="1"/>
      <c r="H462" s="4"/>
      <c r="I462" s="20"/>
      <c r="J462" s="4"/>
      <c r="K462" s="20"/>
      <c r="L462" s="20"/>
      <c r="M462" s="20"/>
      <c r="N462" s="4"/>
      <c r="O462" s="4"/>
      <c r="P462" s="4"/>
      <c r="Q462" s="4"/>
      <c r="R462" s="4"/>
      <c r="S462" s="4"/>
      <c r="T462"/>
      <c r="U462"/>
      <c r="V462" s="2"/>
      <c r="W462"/>
    </row>
    <row r="465" spans="2:23" s="3" customFormat="1" x14ac:dyDescent="0.2">
      <c r="B465"/>
      <c r="C465"/>
      <c r="D465"/>
      <c r="E465" s="6"/>
      <c r="F465" s="1"/>
      <c r="H465" s="4"/>
      <c r="I465" s="20"/>
      <c r="J465" s="4"/>
      <c r="K465" s="20"/>
      <c r="L465" s="20"/>
      <c r="M465" s="20"/>
      <c r="N465" s="4"/>
      <c r="O465" s="4"/>
      <c r="P465" s="4"/>
      <c r="Q465" s="4"/>
      <c r="R465" s="4"/>
      <c r="S465" s="4"/>
      <c r="T465"/>
      <c r="U465"/>
      <c r="V465" s="2"/>
      <c r="W465"/>
    </row>
    <row r="472" spans="2:23" s="3" customFormat="1" x14ac:dyDescent="0.2">
      <c r="B472"/>
      <c r="C472"/>
      <c r="D472"/>
      <c r="E472" s="6"/>
      <c r="F472" s="1"/>
      <c r="H472" s="4"/>
      <c r="I472" s="20"/>
      <c r="J472" s="4"/>
      <c r="K472" s="20"/>
      <c r="L472" s="20"/>
      <c r="M472" s="20"/>
      <c r="N472" s="4"/>
      <c r="O472" s="4"/>
      <c r="P472" s="4"/>
      <c r="Q472" s="4"/>
      <c r="R472" s="4"/>
      <c r="S472" s="4"/>
      <c r="T472"/>
      <c r="U472"/>
      <c r="V472" s="2"/>
      <c r="W472"/>
    </row>
  </sheetData>
  <mergeCells count="17">
    <mergeCell ref="G39:H39"/>
    <mergeCell ref="J55:K55"/>
    <mergeCell ref="E30:G30"/>
    <mergeCell ref="E31:G31"/>
    <mergeCell ref="E32:G32"/>
    <mergeCell ref="G38:H38"/>
    <mergeCell ref="E28:G28"/>
    <mergeCell ref="F25:G25"/>
    <mergeCell ref="V35:W35"/>
    <mergeCell ref="G36:H36"/>
    <mergeCell ref="G37:H37"/>
    <mergeCell ref="E27:G27"/>
    <mergeCell ref="B2:T2"/>
    <mergeCell ref="B3:T3"/>
    <mergeCell ref="B4:T4"/>
    <mergeCell ref="B5:I5"/>
    <mergeCell ref="B6:F6"/>
  </mergeCells>
  <pageMargins left="0.70866141732283472" right="0.70866141732283472" top="0.74803149606299213" bottom="0.74803149606299213" header="0.31496062992125984" footer="0.31496062992125984"/>
  <pageSetup scale="45" orientation="portrait" horizontalDpi="0" verticalDpi="0" r:id="rId1"/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CALCULO DE CARPETA</vt:lpstr>
      <vt:lpstr>CALCULO DE CARPETA!Área_de_impresión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Wilman Rodriquez Ruiz</dc:creator>
  <cp:lastModifiedBy>SMOP</cp:lastModifiedBy>
  <cp:lastPrinted>2026-09-14T17:52:12Z</cp:lastPrinted>
  <dcterms:created xsi:type="dcterms:W3CDTF">2018-10-04T13:23:58Z</dcterms:created>
  <dcterms:modified xsi:type="dcterms:W3CDTF">2026-09-14T17:55:38Z</dcterms:modified>
</cp:coreProperties>
</file>